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инарик" sheetId="1" state="visible" r:id="rId1"/>
  </sheets>
  <definedNames>
    <definedName name="_xlnm.Print_Area" localSheetId="0">'Пинарик'!$A$1:$AF$31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d"/>
  </numFmts>
  <fonts count="9">
    <font>
      <name val="Calibri"/>
      <family val="2"/>
      <color theme="1"/>
      <sz val="11"/>
      <scheme val="minor"/>
    </font>
    <font>
      <name val="Arial"/>
      <color rgb="00757575"/>
      <sz val="9"/>
    </font>
    <font>
      <name val="Arial"/>
      <b val="1"/>
      <color rgb="00C2185B"/>
      <sz val="18"/>
    </font>
    <font>
      <name val="Arial"/>
      <b val="1"/>
      <color rgb="00222222"/>
      <sz val="10"/>
    </font>
    <font>
      <name val="Arial"/>
      <color rgb="00757575"/>
      <sz val="8"/>
    </font>
    <font>
      <name val="Arial"/>
      <sz val="7"/>
    </font>
    <font>
      <name val="Arial"/>
      <b val="1"/>
      <color rgb="00757575"/>
      <sz val="8"/>
    </font>
    <font>
      <name val="Arial"/>
      <sz val="8"/>
    </font>
    <font>
      <name val="Arial"/>
      <color rgb="00222222"/>
      <sz val="9"/>
    </font>
  </fonts>
  <fills count="6">
    <fill>
      <patternFill/>
    </fill>
    <fill>
      <patternFill patternType="gray125"/>
    </fill>
    <fill>
      <patternFill patternType="solid">
        <fgColor rgb="00FFF59D"/>
        <bgColor rgb="00FFF59D"/>
      </patternFill>
    </fill>
    <fill>
      <patternFill patternType="solid">
        <fgColor rgb="00E53935"/>
        <bgColor rgb="00E53935"/>
      </patternFill>
    </fill>
    <fill>
      <patternFill patternType="solid">
        <fgColor rgb="001E88E5"/>
        <bgColor rgb="001E88E5"/>
      </patternFill>
    </fill>
    <fill>
      <patternFill patternType="solid">
        <fgColor rgb="00212121"/>
        <bgColor rgb="00212121"/>
      </patternFill>
    </fill>
  </fills>
  <borders count="2">
    <border>
      <left/>
      <right/>
      <top/>
      <bottom/>
      <diagonal/>
    </border>
    <border>
      <left style="thin">
        <color rgb="00BDBDBD"/>
      </left>
      <right style="thin">
        <color rgb="00BDBDBD"/>
      </right>
      <top style="thin">
        <color rgb="00BDBDBD"/>
      </top>
      <bottom style="thin">
        <color rgb="00BDBDBD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2" borderId="1" applyAlignment="1" pivotButton="0" quotePrefix="0" xfId="0">
      <alignment horizontal="left" vertical="center"/>
    </xf>
    <xf numFmtId="164" fontId="0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0" fontId="0" fillId="3" borderId="1" pivotButton="0" quotePrefix="0" xfId="0"/>
    <xf numFmtId="0" fontId="8" fillId="0" borderId="0" applyAlignment="1" pivotButton="0" quotePrefix="0" xfId="0">
      <alignment horizontal="left" vertical="center"/>
    </xf>
    <xf numFmtId="0" fontId="0" fillId="4" borderId="1" pivotButton="0" quotePrefix="0" xfId="0"/>
    <xf numFmtId="0" fontId="0" fillId="5" borderId="1" pivotButton="0" quotePrefix="0" xfId="0"/>
  </cellXfs>
  <cellStyles count="1">
    <cellStyle name="Normal" xfId="0" builtinId="0" hidden="0"/>
  </cellStyles>
  <dxfs count="5">
    <dxf>
      <font>
        <b val="1"/>
        <color rgb="00FFFFFF"/>
      </font>
      <fill>
        <patternFill patternType="solid">
          <fgColor rgb="00C2185B"/>
          <bgColor rgb="00C2185B"/>
        </patternFill>
      </fill>
    </dxf>
    <dxf>
      <font>
        <strike val="1"/>
        <color rgb="00616161"/>
      </font>
      <fill>
        <patternFill patternType="solid">
          <fgColor rgb="00BDBDBD"/>
          <bgColor rgb="00BDBDBD"/>
        </patternFill>
      </fill>
    </dxf>
    <dxf>
      <fill>
        <patternFill patternType="solid">
          <fgColor rgb="00EEEEEE"/>
          <bgColor rgb="00EEEEEE"/>
        </patternFill>
      </fill>
    </dxf>
    <dxf>
      <font>
        <b val="1"/>
        <color rgb="00C2185B"/>
      </font>
      <border>
        <left style="medium">
          <color rgb="00C2185B"/>
        </left>
        <right style="medium">
          <color rgb="00C2185B"/>
        </right>
        <top style="medium">
          <color rgb="00C2185B"/>
        </top>
        <bottom style="medium">
          <color rgb="00C2185B"/>
        </bottom>
      </border>
    </dxf>
    <dxf>
      <fill>
        <patternFill patternType="solid">
          <fgColor rgb="00F8BBD0"/>
          <bgColor rgb="00F8B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petitefleur.ru/household/kalendarik-pinarik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F31"/>
  <sheetViews>
    <sheetView workbookViewId="0">
      <selection activeCell="A1" sqref="A1"/>
    </sheetView>
  </sheetViews>
  <sheetFormatPr baseColWidth="8" defaultRowHeight="15"/>
  <cols>
    <col width="10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</cols>
  <sheetData>
    <row r="1">
      <c r="A1" s="1" t="inlineStr">
        <is>
          <t>PetiteFleur.ru — интернет-журнал</t>
        </is>
      </c>
    </row>
    <row r="2" ht="30" customHeight="1">
      <c r="A2" s="2">
        <f>"КАЛЕНДАРИК-ПИНАРИК НА "&amp;$E$4&amp;" ГОД"</f>
        <v/>
      </c>
    </row>
    <row r="4">
      <c r="A4" s="3" t="inlineStr">
        <is>
          <t>Год:</t>
        </is>
      </c>
      <c r="E4" s="4" t="n">
        <v>2027</v>
      </c>
      <c r="F4" s="5" t="n"/>
      <c r="H4" s="3" t="inlineStr">
        <is>
          <t>Ваше имя:</t>
        </is>
      </c>
      <c r="K4" s="6" t="n"/>
      <c r="L4" s="5" t="n"/>
      <c r="M4" s="5" t="n"/>
      <c r="N4" s="5" t="n"/>
      <c r="O4" s="5" t="n"/>
      <c r="P4" s="5" t="n"/>
      <c r="Q4" s="5" t="n"/>
      <c r="R4" s="5" t="n"/>
      <c r="T4" s="3" t="inlineStr">
        <is>
          <t>Дата рождения:</t>
        </is>
      </c>
      <c r="Y4" s="7" t="n"/>
      <c r="Z4" s="5" t="n"/>
      <c r="AA4" s="5" t="n"/>
      <c r="AB4" s="5" t="n"/>
    </row>
    <row r="5">
      <c r="A5" s="8" t="inlineStr">
        <is>
          <t>Впишите своё в жёлтые ячейки — остальное посчитается само. Защиты нет, меняйте что хотите.</t>
        </is>
      </c>
    </row>
    <row r="7">
      <c r="A7" s="3" t="inlineStr">
        <is>
          <t>Годы жизни: серые — прожиты, розовый — текущий, белые — впереди</t>
        </is>
      </c>
    </row>
    <row r="8">
      <c r="B8" s="9">
        <f>IF($Y$4="","",YEAR($Y$4)+0)</f>
        <v/>
      </c>
      <c r="C8" s="9">
        <f>IF($Y$4="","",YEAR($Y$4)+1)</f>
        <v/>
      </c>
      <c r="D8" s="9">
        <f>IF($Y$4="","",YEAR($Y$4)+2)</f>
        <v/>
      </c>
      <c r="E8" s="9">
        <f>IF($Y$4="","",YEAR($Y$4)+3)</f>
        <v/>
      </c>
      <c r="F8" s="9">
        <f>IF($Y$4="","",YEAR($Y$4)+4)</f>
        <v/>
      </c>
      <c r="G8" s="9">
        <f>IF($Y$4="","",YEAR($Y$4)+5)</f>
        <v/>
      </c>
      <c r="H8" s="9">
        <f>IF($Y$4="","",YEAR($Y$4)+6)</f>
        <v/>
      </c>
      <c r="I8" s="9">
        <f>IF($Y$4="","",YEAR($Y$4)+7)</f>
        <v/>
      </c>
      <c r="J8" s="9">
        <f>IF($Y$4="","",YEAR($Y$4)+8)</f>
        <v/>
      </c>
      <c r="K8" s="9">
        <f>IF($Y$4="","",YEAR($Y$4)+9)</f>
        <v/>
      </c>
      <c r="L8" s="9">
        <f>IF($Y$4="","",YEAR($Y$4)+10)</f>
        <v/>
      </c>
      <c r="M8" s="9">
        <f>IF($Y$4="","",YEAR($Y$4)+11)</f>
        <v/>
      </c>
      <c r="N8" s="9">
        <f>IF($Y$4="","",YEAR($Y$4)+12)</f>
        <v/>
      </c>
      <c r="O8" s="9">
        <f>IF($Y$4="","",YEAR($Y$4)+13)</f>
        <v/>
      </c>
      <c r="P8" s="9">
        <f>IF($Y$4="","",YEAR($Y$4)+14)</f>
        <v/>
      </c>
      <c r="Q8" s="9">
        <f>IF($Y$4="","",YEAR($Y$4)+15)</f>
        <v/>
      </c>
      <c r="R8" s="9">
        <f>IF($Y$4="","",YEAR($Y$4)+16)</f>
        <v/>
      </c>
      <c r="S8" s="9">
        <f>IF($Y$4="","",YEAR($Y$4)+17)</f>
        <v/>
      </c>
      <c r="T8" s="9">
        <f>IF($Y$4="","",YEAR($Y$4)+18)</f>
        <v/>
      </c>
      <c r="U8" s="9">
        <f>IF($Y$4="","",YEAR($Y$4)+19)</f>
        <v/>
      </c>
      <c r="V8" s="9">
        <f>IF($Y$4="","",YEAR($Y$4)+20)</f>
        <v/>
      </c>
      <c r="W8" s="9">
        <f>IF($Y$4="","",YEAR($Y$4)+21)</f>
        <v/>
      </c>
      <c r="X8" s="9">
        <f>IF($Y$4="","",YEAR($Y$4)+22)</f>
        <v/>
      </c>
      <c r="Y8" s="9">
        <f>IF($Y$4="","",YEAR($Y$4)+23)</f>
        <v/>
      </c>
      <c r="Z8" s="9">
        <f>IF($Y$4="","",YEAR($Y$4)+24)</f>
        <v/>
      </c>
      <c r="AA8" s="9">
        <f>IF($Y$4="","",YEAR($Y$4)+25)</f>
        <v/>
      </c>
      <c r="AB8" s="9">
        <f>IF($Y$4="","",YEAR($Y$4)+26)</f>
        <v/>
      </c>
      <c r="AC8" s="9">
        <f>IF($Y$4="","",YEAR($Y$4)+27)</f>
        <v/>
      </c>
      <c r="AD8" s="9">
        <f>IF($Y$4="","",YEAR($Y$4)+28)</f>
        <v/>
      </c>
      <c r="AE8" s="9">
        <f>IF($Y$4="","",YEAR($Y$4)+29)</f>
        <v/>
      </c>
    </row>
    <row r="9">
      <c r="B9" s="9">
        <f>IF($Y$4="","",YEAR($Y$4)+30)</f>
        <v/>
      </c>
      <c r="C9" s="9">
        <f>IF($Y$4="","",YEAR($Y$4)+31)</f>
        <v/>
      </c>
      <c r="D9" s="9">
        <f>IF($Y$4="","",YEAR($Y$4)+32)</f>
        <v/>
      </c>
      <c r="E9" s="9">
        <f>IF($Y$4="","",YEAR($Y$4)+33)</f>
        <v/>
      </c>
      <c r="F9" s="9">
        <f>IF($Y$4="","",YEAR($Y$4)+34)</f>
        <v/>
      </c>
      <c r="G9" s="9">
        <f>IF($Y$4="","",YEAR($Y$4)+35)</f>
        <v/>
      </c>
      <c r="H9" s="9">
        <f>IF($Y$4="","",YEAR($Y$4)+36)</f>
        <v/>
      </c>
      <c r="I9" s="9">
        <f>IF($Y$4="","",YEAR($Y$4)+37)</f>
        <v/>
      </c>
      <c r="J9" s="9">
        <f>IF($Y$4="","",YEAR($Y$4)+38)</f>
        <v/>
      </c>
      <c r="K9" s="9">
        <f>IF($Y$4="","",YEAR($Y$4)+39)</f>
        <v/>
      </c>
      <c r="L9" s="9">
        <f>IF($Y$4="","",YEAR($Y$4)+40)</f>
        <v/>
      </c>
      <c r="M9" s="9">
        <f>IF($Y$4="","",YEAR($Y$4)+41)</f>
        <v/>
      </c>
      <c r="N9" s="9">
        <f>IF($Y$4="","",YEAR($Y$4)+42)</f>
        <v/>
      </c>
      <c r="O9" s="9">
        <f>IF($Y$4="","",YEAR($Y$4)+43)</f>
        <v/>
      </c>
      <c r="P9" s="9">
        <f>IF($Y$4="","",YEAR($Y$4)+44)</f>
        <v/>
      </c>
      <c r="Q9" s="9">
        <f>IF($Y$4="","",YEAR($Y$4)+45)</f>
        <v/>
      </c>
      <c r="R9" s="9">
        <f>IF($Y$4="","",YEAR($Y$4)+46)</f>
        <v/>
      </c>
      <c r="S9" s="9">
        <f>IF($Y$4="","",YEAR($Y$4)+47)</f>
        <v/>
      </c>
      <c r="T9" s="9">
        <f>IF($Y$4="","",YEAR($Y$4)+48)</f>
        <v/>
      </c>
      <c r="U9" s="9">
        <f>IF($Y$4="","",YEAR($Y$4)+49)</f>
        <v/>
      </c>
      <c r="V9" s="9">
        <f>IF($Y$4="","",YEAR($Y$4)+50)</f>
        <v/>
      </c>
      <c r="W9" s="9">
        <f>IF($Y$4="","",YEAR($Y$4)+51)</f>
        <v/>
      </c>
      <c r="X9" s="9">
        <f>IF($Y$4="","",YEAR($Y$4)+52)</f>
        <v/>
      </c>
      <c r="Y9" s="9">
        <f>IF($Y$4="","",YEAR($Y$4)+53)</f>
        <v/>
      </c>
      <c r="Z9" s="9">
        <f>IF($Y$4="","",YEAR($Y$4)+54)</f>
        <v/>
      </c>
      <c r="AA9" s="9">
        <f>IF($Y$4="","",YEAR($Y$4)+55)</f>
        <v/>
      </c>
      <c r="AB9" s="9">
        <f>IF($Y$4="","",YEAR($Y$4)+56)</f>
        <v/>
      </c>
      <c r="AC9" s="9">
        <f>IF($Y$4="","",YEAR($Y$4)+57)</f>
        <v/>
      </c>
      <c r="AD9" s="9">
        <f>IF($Y$4="","",YEAR($Y$4)+58)</f>
        <v/>
      </c>
      <c r="AE9" s="9">
        <f>IF($Y$4="","",YEAR($Y$4)+59)</f>
        <v/>
      </c>
    </row>
    <row r="10">
      <c r="B10" s="9">
        <f>IF($Y$4="","",YEAR($Y$4)+60)</f>
        <v/>
      </c>
      <c r="C10" s="9">
        <f>IF($Y$4="","",YEAR($Y$4)+61)</f>
        <v/>
      </c>
      <c r="D10" s="9">
        <f>IF($Y$4="","",YEAR($Y$4)+62)</f>
        <v/>
      </c>
      <c r="E10" s="9">
        <f>IF($Y$4="","",YEAR($Y$4)+63)</f>
        <v/>
      </c>
      <c r="F10" s="9">
        <f>IF($Y$4="","",YEAR($Y$4)+64)</f>
        <v/>
      </c>
      <c r="G10" s="9">
        <f>IF($Y$4="","",YEAR($Y$4)+65)</f>
        <v/>
      </c>
      <c r="H10" s="9">
        <f>IF($Y$4="","",YEAR($Y$4)+66)</f>
        <v/>
      </c>
      <c r="I10" s="9">
        <f>IF($Y$4="","",YEAR($Y$4)+67)</f>
        <v/>
      </c>
      <c r="J10" s="9">
        <f>IF($Y$4="","",YEAR($Y$4)+68)</f>
        <v/>
      </c>
      <c r="K10" s="9">
        <f>IF($Y$4="","",YEAR($Y$4)+69)</f>
        <v/>
      </c>
      <c r="L10" s="9">
        <f>IF($Y$4="","",YEAR($Y$4)+70)</f>
        <v/>
      </c>
      <c r="M10" s="9">
        <f>IF($Y$4="","",YEAR($Y$4)+71)</f>
        <v/>
      </c>
      <c r="N10" s="9">
        <f>IF($Y$4="","",YEAR($Y$4)+72)</f>
        <v/>
      </c>
      <c r="O10" s="9">
        <f>IF($Y$4="","",YEAR($Y$4)+73)</f>
        <v/>
      </c>
      <c r="P10" s="9">
        <f>IF($Y$4="","",YEAR($Y$4)+74)</f>
        <v/>
      </c>
      <c r="Q10" s="9">
        <f>IF($Y$4="","",YEAR($Y$4)+75)</f>
        <v/>
      </c>
      <c r="R10" s="9">
        <f>IF($Y$4="","",YEAR($Y$4)+76)</f>
        <v/>
      </c>
      <c r="S10" s="9">
        <f>IF($Y$4="","",YEAR($Y$4)+77)</f>
        <v/>
      </c>
      <c r="T10" s="9">
        <f>IF($Y$4="","",YEAR($Y$4)+78)</f>
        <v/>
      </c>
      <c r="U10" s="9">
        <f>IF($Y$4="","",YEAR($Y$4)+79)</f>
        <v/>
      </c>
      <c r="V10" s="9">
        <f>IF($Y$4="","",YEAR($Y$4)+80)</f>
        <v/>
      </c>
      <c r="W10" s="9">
        <f>IF($Y$4="","",YEAR($Y$4)+81)</f>
        <v/>
      </c>
      <c r="X10" s="9">
        <f>IF($Y$4="","",YEAR($Y$4)+82)</f>
        <v/>
      </c>
      <c r="Y10" s="9">
        <f>IF($Y$4="","",YEAR($Y$4)+83)</f>
        <v/>
      </c>
      <c r="Z10" s="9">
        <f>IF($Y$4="","",YEAR($Y$4)+84)</f>
        <v/>
      </c>
      <c r="AA10" s="9">
        <f>IF($Y$4="","",YEAR($Y$4)+85)</f>
        <v/>
      </c>
      <c r="AB10" s="9">
        <f>IF($Y$4="","",YEAR($Y$4)+86)</f>
        <v/>
      </c>
      <c r="AC10" s="9">
        <f>IF($Y$4="","",YEAR($Y$4)+87)</f>
        <v/>
      </c>
      <c r="AD10" s="9">
        <f>IF($Y$4="","",YEAR($Y$4)+88)</f>
        <v/>
      </c>
      <c r="AE10" s="9">
        <f>IF($Y$4="","",YEAR($Y$4)+89)</f>
        <v/>
      </c>
    </row>
    <row r="12">
      <c r="A12" s="3" t="inlineStr">
        <is>
          <t>Прожито лет:</t>
        </is>
      </c>
      <c r="E12" s="10">
        <f>IF($Y$4="","",$E$4-YEAR($Y$4))</f>
        <v/>
      </c>
      <c r="H12" s="3" t="inlineStr">
        <is>
          <t>Впереди до 90:</t>
        </is>
      </c>
      <c r="L12" s="10">
        <f>IF($Y$4="","",90-($E$4-YEAR($Y$4)))</f>
        <v/>
      </c>
    </row>
    <row r="14">
      <c r="A14" s="3">
        <f>"Дни "&amp;$E$4&amp;" года: вечером закрасьте прожитый день"</f>
        <v/>
      </c>
    </row>
    <row r="15">
      <c r="B15" s="11" t="n">
        <v>1</v>
      </c>
      <c r="C15" s="11" t="n">
        <v>2</v>
      </c>
      <c r="D15" s="11" t="n">
        <v>3</v>
      </c>
      <c r="E15" s="11" t="n">
        <v>4</v>
      </c>
      <c r="F15" s="11" t="n">
        <v>5</v>
      </c>
      <c r="G15" s="11" t="n">
        <v>6</v>
      </c>
      <c r="H15" s="11" t="n">
        <v>7</v>
      </c>
      <c r="I15" s="11" t="n">
        <v>8</v>
      </c>
      <c r="J15" s="11" t="n">
        <v>9</v>
      </c>
      <c r="K15" s="11" t="n">
        <v>10</v>
      </c>
      <c r="L15" s="11" t="n">
        <v>11</v>
      </c>
      <c r="M15" s="11" t="n">
        <v>12</v>
      </c>
      <c r="N15" s="11" t="n">
        <v>13</v>
      </c>
      <c r="O15" s="11" t="n">
        <v>14</v>
      </c>
      <c r="P15" s="11" t="n">
        <v>15</v>
      </c>
      <c r="Q15" s="11" t="n">
        <v>16</v>
      </c>
      <c r="R15" s="11" t="n">
        <v>17</v>
      </c>
      <c r="S15" s="11" t="n">
        <v>18</v>
      </c>
      <c r="T15" s="11" t="n">
        <v>19</v>
      </c>
      <c r="U15" s="11" t="n">
        <v>20</v>
      </c>
      <c r="V15" s="11" t="n">
        <v>21</v>
      </c>
      <c r="W15" s="11" t="n">
        <v>22</v>
      </c>
      <c r="X15" s="11" t="n">
        <v>23</v>
      </c>
      <c r="Y15" s="11" t="n">
        <v>24</v>
      </c>
      <c r="Z15" s="11" t="n">
        <v>25</v>
      </c>
      <c r="AA15" s="11" t="n">
        <v>26</v>
      </c>
      <c r="AB15" s="11" t="n">
        <v>27</v>
      </c>
      <c r="AC15" s="11" t="n">
        <v>28</v>
      </c>
      <c r="AD15" s="11" t="n">
        <v>29</v>
      </c>
      <c r="AE15" s="11" t="n">
        <v>30</v>
      </c>
      <c r="AF15" s="11" t="n">
        <v>31</v>
      </c>
    </row>
    <row r="16" ht="22" customHeight="1">
      <c r="A16" s="10" t="inlineStr">
        <is>
          <t>янв</t>
        </is>
      </c>
      <c r="B16" s="12">
        <f>IF(1&gt;DAY(DATE($E$4,2,0)),"",DATE($E$4,1,1))</f>
        <v/>
      </c>
      <c r="C16" s="12">
        <f>IF(2&gt;DAY(DATE($E$4,2,0)),"",DATE($E$4,1,2))</f>
        <v/>
      </c>
      <c r="D16" s="12">
        <f>IF(3&gt;DAY(DATE($E$4,2,0)),"",DATE($E$4,1,3))</f>
        <v/>
      </c>
      <c r="E16" s="12">
        <f>IF(4&gt;DAY(DATE($E$4,2,0)),"",DATE($E$4,1,4))</f>
        <v/>
      </c>
      <c r="F16" s="12">
        <f>IF(5&gt;DAY(DATE($E$4,2,0)),"",DATE($E$4,1,5))</f>
        <v/>
      </c>
      <c r="G16" s="12">
        <f>IF(6&gt;DAY(DATE($E$4,2,0)),"",DATE($E$4,1,6))</f>
        <v/>
      </c>
      <c r="H16" s="12">
        <f>IF(7&gt;DAY(DATE($E$4,2,0)),"",DATE($E$4,1,7))</f>
        <v/>
      </c>
      <c r="I16" s="12">
        <f>IF(8&gt;DAY(DATE($E$4,2,0)),"",DATE($E$4,1,8))</f>
        <v/>
      </c>
      <c r="J16" s="12">
        <f>IF(9&gt;DAY(DATE($E$4,2,0)),"",DATE($E$4,1,9))</f>
        <v/>
      </c>
      <c r="K16" s="12">
        <f>IF(10&gt;DAY(DATE($E$4,2,0)),"",DATE($E$4,1,10))</f>
        <v/>
      </c>
      <c r="L16" s="12">
        <f>IF(11&gt;DAY(DATE($E$4,2,0)),"",DATE($E$4,1,11))</f>
        <v/>
      </c>
      <c r="M16" s="12">
        <f>IF(12&gt;DAY(DATE($E$4,2,0)),"",DATE($E$4,1,12))</f>
        <v/>
      </c>
      <c r="N16" s="12">
        <f>IF(13&gt;DAY(DATE($E$4,2,0)),"",DATE($E$4,1,13))</f>
        <v/>
      </c>
      <c r="O16" s="12">
        <f>IF(14&gt;DAY(DATE($E$4,2,0)),"",DATE($E$4,1,14))</f>
        <v/>
      </c>
      <c r="P16" s="12">
        <f>IF(15&gt;DAY(DATE($E$4,2,0)),"",DATE($E$4,1,15))</f>
        <v/>
      </c>
      <c r="Q16" s="12">
        <f>IF(16&gt;DAY(DATE($E$4,2,0)),"",DATE($E$4,1,16))</f>
        <v/>
      </c>
      <c r="R16" s="12">
        <f>IF(17&gt;DAY(DATE($E$4,2,0)),"",DATE($E$4,1,17))</f>
        <v/>
      </c>
      <c r="S16" s="12">
        <f>IF(18&gt;DAY(DATE($E$4,2,0)),"",DATE($E$4,1,18))</f>
        <v/>
      </c>
      <c r="T16" s="12">
        <f>IF(19&gt;DAY(DATE($E$4,2,0)),"",DATE($E$4,1,19))</f>
        <v/>
      </c>
      <c r="U16" s="12">
        <f>IF(20&gt;DAY(DATE($E$4,2,0)),"",DATE($E$4,1,20))</f>
        <v/>
      </c>
      <c r="V16" s="12">
        <f>IF(21&gt;DAY(DATE($E$4,2,0)),"",DATE($E$4,1,21))</f>
        <v/>
      </c>
      <c r="W16" s="12">
        <f>IF(22&gt;DAY(DATE($E$4,2,0)),"",DATE($E$4,1,22))</f>
        <v/>
      </c>
      <c r="X16" s="12">
        <f>IF(23&gt;DAY(DATE($E$4,2,0)),"",DATE($E$4,1,23))</f>
        <v/>
      </c>
      <c r="Y16" s="12">
        <f>IF(24&gt;DAY(DATE($E$4,2,0)),"",DATE($E$4,1,24))</f>
        <v/>
      </c>
      <c r="Z16" s="12">
        <f>IF(25&gt;DAY(DATE($E$4,2,0)),"",DATE($E$4,1,25))</f>
        <v/>
      </c>
      <c r="AA16" s="12">
        <f>IF(26&gt;DAY(DATE($E$4,2,0)),"",DATE($E$4,1,26))</f>
        <v/>
      </c>
      <c r="AB16" s="12">
        <f>IF(27&gt;DAY(DATE($E$4,2,0)),"",DATE($E$4,1,27))</f>
        <v/>
      </c>
      <c r="AC16" s="12">
        <f>IF(28&gt;DAY(DATE($E$4,2,0)),"",DATE($E$4,1,28))</f>
        <v/>
      </c>
      <c r="AD16" s="12">
        <f>IF(29&gt;DAY(DATE($E$4,2,0)),"",DATE($E$4,1,29))</f>
        <v/>
      </c>
      <c r="AE16" s="12">
        <f>IF(30&gt;DAY(DATE($E$4,2,0)),"",DATE($E$4,1,30))</f>
        <v/>
      </c>
      <c r="AF16" s="12">
        <f>IF(31&gt;DAY(DATE($E$4,2,0)),"",DATE($E$4,1,31))</f>
        <v/>
      </c>
    </row>
    <row r="17" ht="22" customHeight="1">
      <c r="A17" s="10" t="inlineStr">
        <is>
          <t>фев</t>
        </is>
      </c>
      <c r="B17" s="12">
        <f>IF(1&gt;DAY(DATE($E$4,3,0)),"",DATE($E$4,2,1))</f>
        <v/>
      </c>
      <c r="C17" s="12">
        <f>IF(2&gt;DAY(DATE($E$4,3,0)),"",DATE($E$4,2,2))</f>
        <v/>
      </c>
      <c r="D17" s="12">
        <f>IF(3&gt;DAY(DATE($E$4,3,0)),"",DATE($E$4,2,3))</f>
        <v/>
      </c>
      <c r="E17" s="12">
        <f>IF(4&gt;DAY(DATE($E$4,3,0)),"",DATE($E$4,2,4))</f>
        <v/>
      </c>
      <c r="F17" s="12">
        <f>IF(5&gt;DAY(DATE($E$4,3,0)),"",DATE($E$4,2,5))</f>
        <v/>
      </c>
      <c r="G17" s="12">
        <f>IF(6&gt;DAY(DATE($E$4,3,0)),"",DATE($E$4,2,6))</f>
        <v/>
      </c>
      <c r="H17" s="12">
        <f>IF(7&gt;DAY(DATE($E$4,3,0)),"",DATE($E$4,2,7))</f>
        <v/>
      </c>
      <c r="I17" s="12">
        <f>IF(8&gt;DAY(DATE($E$4,3,0)),"",DATE($E$4,2,8))</f>
        <v/>
      </c>
      <c r="J17" s="12">
        <f>IF(9&gt;DAY(DATE($E$4,3,0)),"",DATE($E$4,2,9))</f>
        <v/>
      </c>
      <c r="K17" s="12">
        <f>IF(10&gt;DAY(DATE($E$4,3,0)),"",DATE($E$4,2,10))</f>
        <v/>
      </c>
      <c r="L17" s="12">
        <f>IF(11&gt;DAY(DATE($E$4,3,0)),"",DATE($E$4,2,11))</f>
        <v/>
      </c>
      <c r="M17" s="12">
        <f>IF(12&gt;DAY(DATE($E$4,3,0)),"",DATE($E$4,2,12))</f>
        <v/>
      </c>
      <c r="N17" s="12">
        <f>IF(13&gt;DAY(DATE($E$4,3,0)),"",DATE($E$4,2,13))</f>
        <v/>
      </c>
      <c r="O17" s="12">
        <f>IF(14&gt;DAY(DATE($E$4,3,0)),"",DATE($E$4,2,14))</f>
        <v/>
      </c>
      <c r="P17" s="12">
        <f>IF(15&gt;DAY(DATE($E$4,3,0)),"",DATE($E$4,2,15))</f>
        <v/>
      </c>
      <c r="Q17" s="12">
        <f>IF(16&gt;DAY(DATE($E$4,3,0)),"",DATE($E$4,2,16))</f>
        <v/>
      </c>
      <c r="R17" s="12">
        <f>IF(17&gt;DAY(DATE($E$4,3,0)),"",DATE($E$4,2,17))</f>
        <v/>
      </c>
      <c r="S17" s="12">
        <f>IF(18&gt;DAY(DATE($E$4,3,0)),"",DATE($E$4,2,18))</f>
        <v/>
      </c>
      <c r="T17" s="12">
        <f>IF(19&gt;DAY(DATE($E$4,3,0)),"",DATE($E$4,2,19))</f>
        <v/>
      </c>
      <c r="U17" s="12">
        <f>IF(20&gt;DAY(DATE($E$4,3,0)),"",DATE($E$4,2,20))</f>
        <v/>
      </c>
      <c r="V17" s="12">
        <f>IF(21&gt;DAY(DATE($E$4,3,0)),"",DATE($E$4,2,21))</f>
        <v/>
      </c>
      <c r="W17" s="12">
        <f>IF(22&gt;DAY(DATE($E$4,3,0)),"",DATE($E$4,2,22))</f>
        <v/>
      </c>
      <c r="X17" s="12">
        <f>IF(23&gt;DAY(DATE($E$4,3,0)),"",DATE($E$4,2,23))</f>
        <v/>
      </c>
      <c r="Y17" s="12">
        <f>IF(24&gt;DAY(DATE($E$4,3,0)),"",DATE($E$4,2,24))</f>
        <v/>
      </c>
      <c r="Z17" s="12">
        <f>IF(25&gt;DAY(DATE($E$4,3,0)),"",DATE($E$4,2,25))</f>
        <v/>
      </c>
      <c r="AA17" s="12">
        <f>IF(26&gt;DAY(DATE($E$4,3,0)),"",DATE($E$4,2,26))</f>
        <v/>
      </c>
      <c r="AB17" s="12">
        <f>IF(27&gt;DAY(DATE($E$4,3,0)),"",DATE($E$4,2,27))</f>
        <v/>
      </c>
      <c r="AC17" s="12">
        <f>IF(28&gt;DAY(DATE($E$4,3,0)),"",DATE($E$4,2,28))</f>
        <v/>
      </c>
      <c r="AD17" s="12">
        <f>IF(29&gt;DAY(DATE($E$4,3,0)),"",DATE($E$4,2,29))</f>
        <v/>
      </c>
      <c r="AE17" s="12">
        <f>IF(30&gt;DAY(DATE($E$4,3,0)),"",DATE($E$4,2,30))</f>
        <v/>
      </c>
      <c r="AF17" s="12">
        <f>IF(31&gt;DAY(DATE($E$4,3,0)),"",DATE($E$4,2,31))</f>
        <v/>
      </c>
    </row>
    <row r="18" ht="22" customHeight="1">
      <c r="A18" s="10" t="inlineStr">
        <is>
          <t>мар</t>
        </is>
      </c>
      <c r="B18" s="12">
        <f>IF(1&gt;DAY(DATE($E$4,4,0)),"",DATE($E$4,3,1))</f>
        <v/>
      </c>
      <c r="C18" s="12">
        <f>IF(2&gt;DAY(DATE($E$4,4,0)),"",DATE($E$4,3,2))</f>
        <v/>
      </c>
      <c r="D18" s="12">
        <f>IF(3&gt;DAY(DATE($E$4,4,0)),"",DATE($E$4,3,3))</f>
        <v/>
      </c>
      <c r="E18" s="12">
        <f>IF(4&gt;DAY(DATE($E$4,4,0)),"",DATE($E$4,3,4))</f>
        <v/>
      </c>
      <c r="F18" s="12">
        <f>IF(5&gt;DAY(DATE($E$4,4,0)),"",DATE($E$4,3,5))</f>
        <v/>
      </c>
      <c r="G18" s="12">
        <f>IF(6&gt;DAY(DATE($E$4,4,0)),"",DATE($E$4,3,6))</f>
        <v/>
      </c>
      <c r="H18" s="12">
        <f>IF(7&gt;DAY(DATE($E$4,4,0)),"",DATE($E$4,3,7))</f>
        <v/>
      </c>
      <c r="I18" s="12">
        <f>IF(8&gt;DAY(DATE($E$4,4,0)),"",DATE($E$4,3,8))</f>
        <v/>
      </c>
      <c r="J18" s="12">
        <f>IF(9&gt;DAY(DATE($E$4,4,0)),"",DATE($E$4,3,9))</f>
        <v/>
      </c>
      <c r="K18" s="12">
        <f>IF(10&gt;DAY(DATE($E$4,4,0)),"",DATE($E$4,3,10))</f>
        <v/>
      </c>
      <c r="L18" s="12">
        <f>IF(11&gt;DAY(DATE($E$4,4,0)),"",DATE($E$4,3,11))</f>
        <v/>
      </c>
      <c r="M18" s="12">
        <f>IF(12&gt;DAY(DATE($E$4,4,0)),"",DATE($E$4,3,12))</f>
        <v/>
      </c>
      <c r="N18" s="12">
        <f>IF(13&gt;DAY(DATE($E$4,4,0)),"",DATE($E$4,3,13))</f>
        <v/>
      </c>
      <c r="O18" s="12">
        <f>IF(14&gt;DAY(DATE($E$4,4,0)),"",DATE($E$4,3,14))</f>
        <v/>
      </c>
      <c r="P18" s="12">
        <f>IF(15&gt;DAY(DATE($E$4,4,0)),"",DATE($E$4,3,15))</f>
        <v/>
      </c>
      <c r="Q18" s="12">
        <f>IF(16&gt;DAY(DATE($E$4,4,0)),"",DATE($E$4,3,16))</f>
        <v/>
      </c>
      <c r="R18" s="12">
        <f>IF(17&gt;DAY(DATE($E$4,4,0)),"",DATE($E$4,3,17))</f>
        <v/>
      </c>
      <c r="S18" s="12">
        <f>IF(18&gt;DAY(DATE($E$4,4,0)),"",DATE($E$4,3,18))</f>
        <v/>
      </c>
      <c r="T18" s="12">
        <f>IF(19&gt;DAY(DATE($E$4,4,0)),"",DATE($E$4,3,19))</f>
        <v/>
      </c>
      <c r="U18" s="12">
        <f>IF(20&gt;DAY(DATE($E$4,4,0)),"",DATE($E$4,3,20))</f>
        <v/>
      </c>
      <c r="V18" s="12">
        <f>IF(21&gt;DAY(DATE($E$4,4,0)),"",DATE($E$4,3,21))</f>
        <v/>
      </c>
      <c r="W18" s="12">
        <f>IF(22&gt;DAY(DATE($E$4,4,0)),"",DATE($E$4,3,22))</f>
        <v/>
      </c>
      <c r="X18" s="12">
        <f>IF(23&gt;DAY(DATE($E$4,4,0)),"",DATE($E$4,3,23))</f>
        <v/>
      </c>
      <c r="Y18" s="12">
        <f>IF(24&gt;DAY(DATE($E$4,4,0)),"",DATE($E$4,3,24))</f>
        <v/>
      </c>
      <c r="Z18" s="12">
        <f>IF(25&gt;DAY(DATE($E$4,4,0)),"",DATE($E$4,3,25))</f>
        <v/>
      </c>
      <c r="AA18" s="12">
        <f>IF(26&gt;DAY(DATE($E$4,4,0)),"",DATE($E$4,3,26))</f>
        <v/>
      </c>
      <c r="AB18" s="12">
        <f>IF(27&gt;DAY(DATE($E$4,4,0)),"",DATE($E$4,3,27))</f>
        <v/>
      </c>
      <c r="AC18" s="12">
        <f>IF(28&gt;DAY(DATE($E$4,4,0)),"",DATE($E$4,3,28))</f>
        <v/>
      </c>
      <c r="AD18" s="12">
        <f>IF(29&gt;DAY(DATE($E$4,4,0)),"",DATE($E$4,3,29))</f>
        <v/>
      </c>
      <c r="AE18" s="12">
        <f>IF(30&gt;DAY(DATE($E$4,4,0)),"",DATE($E$4,3,30))</f>
        <v/>
      </c>
      <c r="AF18" s="12">
        <f>IF(31&gt;DAY(DATE($E$4,4,0)),"",DATE($E$4,3,31))</f>
        <v/>
      </c>
    </row>
    <row r="19" ht="22" customHeight="1">
      <c r="A19" s="10" t="inlineStr">
        <is>
          <t>апр</t>
        </is>
      </c>
      <c r="B19" s="12">
        <f>IF(1&gt;DAY(DATE($E$4,5,0)),"",DATE($E$4,4,1))</f>
        <v/>
      </c>
      <c r="C19" s="12">
        <f>IF(2&gt;DAY(DATE($E$4,5,0)),"",DATE($E$4,4,2))</f>
        <v/>
      </c>
      <c r="D19" s="12">
        <f>IF(3&gt;DAY(DATE($E$4,5,0)),"",DATE($E$4,4,3))</f>
        <v/>
      </c>
      <c r="E19" s="12">
        <f>IF(4&gt;DAY(DATE($E$4,5,0)),"",DATE($E$4,4,4))</f>
        <v/>
      </c>
      <c r="F19" s="12">
        <f>IF(5&gt;DAY(DATE($E$4,5,0)),"",DATE($E$4,4,5))</f>
        <v/>
      </c>
      <c r="G19" s="12">
        <f>IF(6&gt;DAY(DATE($E$4,5,0)),"",DATE($E$4,4,6))</f>
        <v/>
      </c>
      <c r="H19" s="12">
        <f>IF(7&gt;DAY(DATE($E$4,5,0)),"",DATE($E$4,4,7))</f>
        <v/>
      </c>
      <c r="I19" s="12">
        <f>IF(8&gt;DAY(DATE($E$4,5,0)),"",DATE($E$4,4,8))</f>
        <v/>
      </c>
      <c r="J19" s="12">
        <f>IF(9&gt;DAY(DATE($E$4,5,0)),"",DATE($E$4,4,9))</f>
        <v/>
      </c>
      <c r="K19" s="12">
        <f>IF(10&gt;DAY(DATE($E$4,5,0)),"",DATE($E$4,4,10))</f>
        <v/>
      </c>
      <c r="L19" s="12">
        <f>IF(11&gt;DAY(DATE($E$4,5,0)),"",DATE($E$4,4,11))</f>
        <v/>
      </c>
      <c r="M19" s="12">
        <f>IF(12&gt;DAY(DATE($E$4,5,0)),"",DATE($E$4,4,12))</f>
        <v/>
      </c>
      <c r="N19" s="12">
        <f>IF(13&gt;DAY(DATE($E$4,5,0)),"",DATE($E$4,4,13))</f>
        <v/>
      </c>
      <c r="O19" s="12">
        <f>IF(14&gt;DAY(DATE($E$4,5,0)),"",DATE($E$4,4,14))</f>
        <v/>
      </c>
      <c r="P19" s="12">
        <f>IF(15&gt;DAY(DATE($E$4,5,0)),"",DATE($E$4,4,15))</f>
        <v/>
      </c>
      <c r="Q19" s="12">
        <f>IF(16&gt;DAY(DATE($E$4,5,0)),"",DATE($E$4,4,16))</f>
        <v/>
      </c>
      <c r="R19" s="12">
        <f>IF(17&gt;DAY(DATE($E$4,5,0)),"",DATE($E$4,4,17))</f>
        <v/>
      </c>
      <c r="S19" s="12">
        <f>IF(18&gt;DAY(DATE($E$4,5,0)),"",DATE($E$4,4,18))</f>
        <v/>
      </c>
      <c r="T19" s="12">
        <f>IF(19&gt;DAY(DATE($E$4,5,0)),"",DATE($E$4,4,19))</f>
        <v/>
      </c>
      <c r="U19" s="12">
        <f>IF(20&gt;DAY(DATE($E$4,5,0)),"",DATE($E$4,4,20))</f>
        <v/>
      </c>
      <c r="V19" s="12">
        <f>IF(21&gt;DAY(DATE($E$4,5,0)),"",DATE($E$4,4,21))</f>
        <v/>
      </c>
      <c r="W19" s="12">
        <f>IF(22&gt;DAY(DATE($E$4,5,0)),"",DATE($E$4,4,22))</f>
        <v/>
      </c>
      <c r="X19" s="12">
        <f>IF(23&gt;DAY(DATE($E$4,5,0)),"",DATE($E$4,4,23))</f>
        <v/>
      </c>
      <c r="Y19" s="12">
        <f>IF(24&gt;DAY(DATE($E$4,5,0)),"",DATE($E$4,4,24))</f>
        <v/>
      </c>
      <c r="Z19" s="12">
        <f>IF(25&gt;DAY(DATE($E$4,5,0)),"",DATE($E$4,4,25))</f>
        <v/>
      </c>
      <c r="AA19" s="12">
        <f>IF(26&gt;DAY(DATE($E$4,5,0)),"",DATE($E$4,4,26))</f>
        <v/>
      </c>
      <c r="AB19" s="12">
        <f>IF(27&gt;DAY(DATE($E$4,5,0)),"",DATE($E$4,4,27))</f>
        <v/>
      </c>
      <c r="AC19" s="12">
        <f>IF(28&gt;DAY(DATE($E$4,5,0)),"",DATE($E$4,4,28))</f>
        <v/>
      </c>
      <c r="AD19" s="12">
        <f>IF(29&gt;DAY(DATE($E$4,5,0)),"",DATE($E$4,4,29))</f>
        <v/>
      </c>
      <c r="AE19" s="12">
        <f>IF(30&gt;DAY(DATE($E$4,5,0)),"",DATE($E$4,4,30))</f>
        <v/>
      </c>
      <c r="AF19" s="12">
        <f>IF(31&gt;DAY(DATE($E$4,5,0)),"",DATE($E$4,4,31))</f>
        <v/>
      </c>
    </row>
    <row r="20" ht="22" customHeight="1">
      <c r="A20" s="10" t="inlineStr">
        <is>
          <t>май</t>
        </is>
      </c>
      <c r="B20" s="12">
        <f>IF(1&gt;DAY(DATE($E$4,6,0)),"",DATE($E$4,5,1))</f>
        <v/>
      </c>
      <c r="C20" s="12">
        <f>IF(2&gt;DAY(DATE($E$4,6,0)),"",DATE($E$4,5,2))</f>
        <v/>
      </c>
      <c r="D20" s="12">
        <f>IF(3&gt;DAY(DATE($E$4,6,0)),"",DATE($E$4,5,3))</f>
        <v/>
      </c>
      <c r="E20" s="12">
        <f>IF(4&gt;DAY(DATE($E$4,6,0)),"",DATE($E$4,5,4))</f>
        <v/>
      </c>
      <c r="F20" s="12">
        <f>IF(5&gt;DAY(DATE($E$4,6,0)),"",DATE($E$4,5,5))</f>
        <v/>
      </c>
      <c r="G20" s="12">
        <f>IF(6&gt;DAY(DATE($E$4,6,0)),"",DATE($E$4,5,6))</f>
        <v/>
      </c>
      <c r="H20" s="12">
        <f>IF(7&gt;DAY(DATE($E$4,6,0)),"",DATE($E$4,5,7))</f>
        <v/>
      </c>
      <c r="I20" s="12">
        <f>IF(8&gt;DAY(DATE($E$4,6,0)),"",DATE($E$4,5,8))</f>
        <v/>
      </c>
      <c r="J20" s="12">
        <f>IF(9&gt;DAY(DATE($E$4,6,0)),"",DATE($E$4,5,9))</f>
        <v/>
      </c>
      <c r="K20" s="12">
        <f>IF(10&gt;DAY(DATE($E$4,6,0)),"",DATE($E$4,5,10))</f>
        <v/>
      </c>
      <c r="L20" s="12">
        <f>IF(11&gt;DAY(DATE($E$4,6,0)),"",DATE($E$4,5,11))</f>
        <v/>
      </c>
      <c r="M20" s="12">
        <f>IF(12&gt;DAY(DATE($E$4,6,0)),"",DATE($E$4,5,12))</f>
        <v/>
      </c>
      <c r="N20" s="12">
        <f>IF(13&gt;DAY(DATE($E$4,6,0)),"",DATE($E$4,5,13))</f>
        <v/>
      </c>
      <c r="O20" s="12">
        <f>IF(14&gt;DAY(DATE($E$4,6,0)),"",DATE($E$4,5,14))</f>
        <v/>
      </c>
      <c r="P20" s="12">
        <f>IF(15&gt;DAY(DATE($E$4,6,0)),"",DATE($E$4,5,15))</f>
        <v/>
      </c>
      <c r="Q20" s="12">
        <f>IF(16&gt;DAY(DATE($E$4,6,0)),"",DATE($E$4,5,16))</f>
        <v/>
      </c>
      <c r="R20" s="12">
        <f>IF(17&gt;DAY(DATE($E$4,6,0)),"",DATE($E$4,5,17))</f>
        <v/>
      </c>
      <c r="S20" s="12">
        <f>IF(18&gt;DAY(DATE($E$4,6,0)),"",DATE($E$4,5,18))</f>
        <v/>
      </c>
      <c r="T20" s="12">
        <f>IF(19&gt;DAY(DATE($E$4,6,0)),"",DATE($E$4,5,19))</f>
        <v/>
      </c>
      <c r="U20" s="12">
        <f>IF(20&gt;DAY(DATE($E$4,6,0)),"",DATE($E$4,5,20))</f>
        <v/>
      </c>
      <c r="V20" s="12">
        <f>IF(21&gt;DAY(DATE($E$4,6,0)),"",DATE($E$4,5,21))</f>
        <v/>
      </c>
      <c r="W20" s="12">
        <f>IF(22&gt;DAY(DATE($E$4,6,0)),"",DATE($E$4,5,22))</f>
        <v/>
      </c>
      <c r="X20" s="12">
        <f>IF(23&gt;DAY(DATE($E$4,6,0)),"",DATE($E$4,5,23))</f>
        <v/>
      </c>
      <c r="Y20" s="12">
        <f>IF(24&gt;DAY(DATE($E$4,6,0)),"",DATE($E$4,5,24))</f>
        <v/>
      </c>
      <c r="Z20" s="12">
        <f>IF(25&gt;DAY(DATE($E$4,6,0)),"",DATE($E$4,5,25))</f>
        <v/>
      </c>
      <c r="AA20" s="12">
        <f>IF(26&gt;DAY(DATE($E$4,6,0)),"",DATE($E$4,5,26))</f>
        <v/>
      </c>
      <c r="AB20" s="12">
        <f>IF(27&gt;DAY(DATE($E$4,6,0)),"",DATE($E$4,5,27))</f>
        <v/>
      </c>
      <c r="AC20" s="12">
        <f>IF(28&gt;DAY(DATE($E$4,6,0)),"",DATE($E$4,5,28))</f>
        <v/>
      </c>
      <c r="AD20" s="12">
        <f>IF(29&gt;DAY(DATE($E$4,6,0)),"",DATE($E$4,5,29))</f>
        <v/>
      </c>
      <c r="AE20" s="12">
        <f>IF(30&gt;DAY(DATE($E$4,6,0)),"",DATE($E$4,5,30))</f>
        <v/>
      </c>
      <c r="AF20" s="12">
        <f>IF(31&gt;DAY(DATE($E$4,6,0)),"",DATE($E$4,5,31))</f>
        <v/>
      </c>
    </row>
    <row r="21" ht="22" customHeight="1">
      <c r="A21" s="10" t="inlineStr">
        <is>
          <t>июн</t>
        </is>
      </c>
      <c r="B21" s="12">
        <f>IF(1&gt;DAY(DATE($E$4,7,0)),"",DATE($E$4,6,1))</f>
        <v/>
      </c>
      <c r="C21" s="12">
        <f>IF(2&gt;DAY(DATE($E$4,7,0)),"",DATE($E$4,6,2))</f>
        <v/>
      </c>
      <c r="D21" s="12">
        <f>IF(3&gt;DAY(DATE($E$4,7,0)),"",DATE($E$4,6,3))</f>
        <v/>
      </c>
      <c r="E21" s="12">
        <f>IF(4&gt;DAY(DATE($E$4,7,0)),"",DATE($E$4,6,4))</f>
        <v/>
      </c>
      <c r="F21" s="12">
        <f>IF(5&gt;DAY(DATE($E$4,7,0)),"",DATE($E$4,6,5))</f>
        <v/>
      </c>
      <c r="G21" s="12">
        <f>IF(6&gt;DAY(DATE($E$4,7,0)),"",DATE($E$4,6,6))</f>
        <v/>
      </c>
      <c r="H21" s="12">
        <f>IF(7&gt;DAY(DATE($E$4,7,0)),"",DATE($E$4,6,7))</f>
        <v/>
      </c>
      <c r="I21" s="12">
        <f>IF(8&gt;DAY(DATE($E$4,7,0)),"",DATE($E$4,6,8))</f>
        <v/>
      </c>
      <c r="J21" s="12">
        <f>IF(9&gt;DAY(DATE($E$4,7,0)),"",DATE($E$4,6,9))</f>
        <v/>
      </c>
      <c r="K21" s="12">
        <f>IF(10&gt;DAY(DATE($E$4,7,0)),"",DATE($E$4,6,10))</f>
        <v/>
      </c>
      <c r="L21" s="12">
        <f>IF(11&gt;DAY(DATE($E$4,7,0)),"",DATE($E$4,6,11))</f>
        <v/>
      </c>
      <c r="M21" s="12">
        <f>IF(12&gt;DAY(DATE($E$4,7,0)),"",DATE($E$4,6,12))</f>
        <v/>
      </c>
      <c r="N21" s="12">
        <f>IF(13&gt;DAY(DATE($E$4,7,0)),"",DATE($E$4,6,13))</f>
        <v/>
      </c>
      <c r="O21" s="12">
        <f>IF(14&gt;DAY(DATE($E$4,7,0)),"",DATE($E$4,6,14))</f>
        <v/>
      </c>
      <c r="P21" s="12">
        <f>IF(15&gt;DAY(DATE($E$4,7,0)),"",DATE($E$4,6,15))</f>
        <v/>
      </c>
      <c r="Q21" s="12">
        <f>IF(16&gt;DAY(DATE($E$4,7,0)),"",DATE($E$4,6,16))</f>
        <v/>
      </c>
      <c r="R21" s="12">
        <f>IF(17&gt;DAY(DATE($E$4,7,0)),"",DATE($E$4,6,17))</f>
        <v/>
      </c>
      <c r="S21" s="12">
        <f>IF(18&gt;DAY(DATE($E$4,7,0)),"",DATE($E$4,6,18))</f>
        <v/>
      </c>
      <c r="T21" s="12">
        <f>IF(19&gt;DAY(DATE($E$4,7,0)),"",DATE($E$4,6,19))</f>
        <v/>
      </c>
      <c r="U21" s="12">
        <f>IF(20&gt;DAY(DATE($E$4,7,0)),"",DATE($E$4,6,20))</f>
        <v/>
      </c>
      <c r="V21" s="12">
        <f>IF(21&gt;DAY(DATE($E$4,7,0)),"",DATE($E$4,6,21))</f>
        <v/>
      </c>
      <c r="W21" s="12">
        <f>IF(22&gt;DAY(DATE($E$4,7,0)),"",DATE($E$4,6,22))</f>
        <v/>
      </c>
      <c r="X21" s="12">
        <f>IF(23&gt;DAY(DATE($E$4,7,0)),"",DATE($E$4,6,23))</f>
        <v/>
      </c>
      <c r="Y21" s="12">
        <f>IF(24&gt;DAY(DATE($E$4,7,0)),"",DATE($E$4,6,24))</f>
        <v/>
      </c>
      <c r="Z21" s="12">
        <f>IF(25&gt;DAY(DATE($E$4,7,0)),"",DATE($E$4,6,25))</f>
        <v/>
      </c>
      <c r="AA21" s="12">
        <f>IF(26&gt;DAY(DATE($E$4,7,0)),"",DATE($E$4,6,26))</f>
        <v/>
      </c>
      <c r="AB21" s="12">
        <f>IF(27&gt;DAY(DATE($E$4,7,0)),"",DATE($E$4,6,27))</f>
        <v/>
      </c>
      <c r="AC21" s="12">
        <f>IF(28&gt;DAY(DATE($E$4,7,0)),"",DATE($E$4,6,28))</f>
        <v/>
      </c>
      <c r="AD21" s="12">
        <f>IF(29&gt;DAY(DATE($E$4,7,0)),"",DATE($E$4,6,29))</f>
        <v/>
      </c>
      <c r="AE21" s="12">
        <f>IF(30&gt;DAY(DATE($E$4,7,0)),"",DATE($E$4,6,30))</f>
        <v/>
      </c>
      <c r="AF21" s="12">
        <f>IF(31&gt;DAY(DATE($E$4,7,0)),"",DATE($E$4,6,31))</f>
        <v/>
      </c>
    </row>
    <row r="22" ht="22" customHeight="1">
      <c r="A22" s="10" t="inlineStr">
        <is>
          <t>июл</t>
        </is>
      </c>
      <c r="B22" s="12">
        <f>IF(1&gt;DAY(DATE($E$4,8,0)),"",DATE($E$4,7,1))</f>
        <v/>
      </c>
      <c r="C22" s="12">
        <f>IF(2&gt;DAY(DATE($E$4,8,0)),"",DATE($E$4,7,2))</f>
        <v/>
      </c>
      <c r="D22" s="12">
        <f>IF(3&gt;DAY(DATE($E$4,8,0)),"",DATE($E$4,7,3))</f>
        <v/>
      </c>
      <c r="E22" s="12">
        <f>IF(4&gt;DAY(DATE($E$4,8,0)),"",DATE($E$4,7,4))</f>
        <v/>
      </c>
      <c r="F22" s="12">
        <f>IF(5&gt;DAY(DATE($E$4,8,0)),"",DATE($E$4,7,5))</f>
        <v/>
      </c>
      <c r="G22" s="12">
        <f>IF(6&gt;DAY(DATE($E$4,8,0)),"",DATE($E$4,7,6))</f>
        <v/>
      </c>
      <c r="H22" s="12">
        <f>IF(7&gt;DAY(DATE($E$4,8,0)),"",DATE($E$4,7,7))</f>
        <v/>
      </c>
      <c r="I22" s="12">
        <f>IF(8&gt;DAY(DATE($E$4,8,0)),"",DATE($E$4,7,8))</f>
        <v/>
      </c>
      <c r="J22" s="12">
        <f>IF(9&gt;DAY(DATE($E$4,8,0)),"",DATE($E$4,7,9))</f>
        <v/>
      </c>
      <c r="K22" s="12">
        <f>IF(10&gt;DAY(DATE($E$4,8,0)),"",DATE($E$4,7,10))</f>
        <v/>
      </c>
      <c r="L22" s="12">
        <f>IF(11&gt;DAY(DATE($E$4,8,0)),"",DATE($E$4,7,11))</f>
        <v/>
      </c>
      <c r="M22" s="12">
        <f>IF(12&gt;DAY(DATE($E$4,8,0)),"",DATE($E$4,7,12))</f>
        <v/>
      </c>
      <c r="N22" s="12">
        <f>IF(13&gt;DAY(DATE($E$4,8,0)),"",DATE($E$4,7,13))</f>
        <v/>
      </c>
      <c r="O22" s="12">
        <f>IF(14&gt;DAY(DATE($E$4,8,0)),"",DATE($E$4,7,14))</f>
        <v/>
      </c>
      <c r="P22" s="12">
        <f>IF(15&gt;DAY(DATE($E$4,8,0)),"",DATE($E$4,7,15))</f>
        <v/>
      </c>
      <c r="Q22" s="12">
        <f>IF(16&gt;DAY(DATE($E$4,8,0)),"",DATE($E$4,7,16))</f>
        <v/>
      </c>
      <c r="R22" s="12">
        <f>IF(17&gt;DAY(DATE($E$4,8,0)),"",DATE($E$4,7,17))</f>
        <v/>
      </c>
      <c r="S22" s="12">
        <f>IF(18&gt;DAY(DATE($E$4,8,0)),"",DATE($E$4,7,18))</f>
        <v/>
      </c>
      <c r="T22" s="12">
        <f>IF(19&gt;DAY(DATE($E$4,8,0)),"",DATE($E$4,7,19))</f>
        <v/>
      </c>
      <c r="U22" s="12">
        <f>IF(20&gt;DAY(DATE($E$4,8,0)),"",DATE($E$4,7,20))</f>
        <v/>
      </c>
      <c r="V22" s="12">
        <f>IF(21&gt;DAY(DATE($E$4,8,0)),"",DATE($E$4,7,21))</f>
        <v/>
      </c>
      <c r="W22" s="12">
        <f>IF(22&gt;DAY(DATE($E$4,8,0)),"",DATE($E$4,7,22))</f>
        <v/>
      </c>
      <c r="X22" s="12">
        <f>IF(23&gt;DAY(DATE($E$4,8,0)),"",DATE($E$4,7,23))</f>
        <v/>
      </c>
      <c r="Y22" s="12">
        <f>IF(24&gt;DAY(DATE($E$4,8,0)),"",DATE($E$4,7,24))</f>
        <v/>
      </c>
      <c r="Z22" s="12">
        <f>IF(25&gt;DAY(DATE($E$4,8,0)),"",DATE($E$4,7,25))</f>
        <v/>
      </c>
      <c r="AA22" s="12">
        <f>IF(26&gt;DAY(DATE($E$4,8,0)),"",DATE($E$4,7,26))</f>
        <v/>
      </c>
      <c r="AB22" s="12">
        <f>IF(27&gt;DAY(DATE($E$4,8,0)),"",DATE($E$4,7,27))</f>
        <v/>
      </c>
      <c r="AC22" s="12">
        <f>IF(28&gt;DAY(DATE($E$4,8,0)),"",DATE($E$4,7,28))</f>
        <v/>
      </c>
      <c r="AD22" s="12">
        <f>IF(29&gt;DAY(DATE($E$4,8,0)),"",DATE($E$4,7,29))</f>
        <v/>
      </c>
      <c r="AE22" s="12">
        <f>IF(30&gt;DAY(DATE($E$4,8,0)),"",DATE($E$4,7,30))</f>
        <v/>
      </c>
      <c r="AF22" s="12">
        <f>IF(31&gt;DAY(DATE($E$4,8,0)),"",DATE($E$4,7,31))</f>
        <v/>
      </c>
    </row>
    <row r="23" ht="22" customHeight="1">
      <c r="A23" s="10" t="inlineStr">
        <is>
          <t>авг</t>
        </is>
      </c>
      <c r="B23" s="12">
        <f>IF(1&gt;DAY(DATE($E$4,9,0)),"",DATE($E$4,8,1))</f>
        <v/>
      </c>
      <c r="C23" s="12">
        <f>IF(2&gt;DAY(DATE($E$4,9,0)),"",DATE($E$4,8,2))</f>
        <v/>
      </c>
      <c r="D23" s="12">
        <f>IF(3&gt;DAY(DATE($E$4,9,0)),"",DATE($E$4,8,3))</f>
        <v/>
      </c>
      <c r="E23" s="12">
        <f>IF(4&gt;DAY(DATE($E$4,9,0)),"",DATE($E$4,8,4))</f>
        <v/>
      </c>
      <c r="F23" s="12">
        <f>IF(5&gt;DAY(DATE($E$4,9,0)),"",DATE($E$4,8,5))</f>
        <v/>
      </c>
      <c r="G23" s="12">
        <f>IF(6&gt;DAY(DATE($E$4,9,0)),"",DATE($E$4,8,6))</f>
        <v/>
      </c>
      <c r="H23" s="12">
        <f>IF(7&gt;DAY(DATE($E$4,9,0)),"",DATE($E$4,8,7))</f>
        <v/>
      </c>
      <c r="I23" s="12">
        <f>IF(8&gt;DAY(DATE($E$4,9,0)),"",DATE($E$4,8,8))</f>
        <v/>
      </c>
      <c r="J23" s="12">
        <f>IF(9&gt;DAY(DATE($E$4,9,0)),"",DATE($E$4,8,9))</f>
        <v/>
      </c>
      <c r="K23" s="12">
        <f>IF(10&gt;DAY(DATE($E$4,9,0)),"",DATE($E$4,8,10))</f>
        <v/>
      </c>
      <c r="L23" s="12">
        <f>IF(11&gt;DAY(DATE($E$4,9,0)),"",DATE($E$4,8,11))</f>
        <v/>
      </c>
      <c r="M23" s="12">
        <f>IF(12&gt;DAY(DATE($E$4,9,0)),"",DATE($E$4,8,12))</f>
        <v/>
      </c>
      <c r="N23" s="12">
        <f>IF(13&gt;DAY(DATE($E$4,9,0)),"",DATE($E$4,8,13))</f>
        <v/>
      </c>
      <c r="O23" s="12">
        <f>IF(14&gt;DAY(DATE($E$4,9,0)),"",DATE($E$4,8,14))</f>
        <v/>
      </c>
      <c r="P23" s="12">
        <f>IF(15&gt;DAY(DATE($E$4,9,0)),"",DATE($E$4,8,15))</f>
        <v/>
      </c>
      <c r="Q23" s="12">
        <f>IF(16&gt;DAY(DATE($E$4,9,0)),"",DATE($E$4,8,16))</f>
        <v/>
      </c>
      <c r="R23" s="12">
        <f>IF(17&gt;DAY(DATE($E$4,9,0)),"",DATE($E$4,8,17))</f>
        <v/>
      </c>
      <c r="S23" s="12">
        <f>IF(18&gt;DAY(DATE($E$4,9,0)),"",DATE($E$4,8,18))</f>
        <v/>
      </c>
      <c r="T23" s="12">
        <f>IF(19&gt;DAY(DATE($E$4,9,0)),"",DATE($E$4,8,19))</f>
        <v/>
      </c>
      <c r="U23" s="12">
        <f>IF(20&gt;DAY(DATE($E$4,9,0)),"",DATE($E$4,8,20))</f>
        <v/>
      </c>
      <c r="V23" s="12">
        <f>IF(21&gt;DAY(DATE($E$4,9,0)),"",DATE($E$4,8,21))</f>
        <v/>
      </c>
      <c r="W23" s="12">
        <f>IF(22&gt;DAY(DATE($E$4,9,0)),"",DATE($E$4,8,22))</f>
        <v/>
      </c>
      <c r="X23" s="12">
        <f>IF(23&gt;DAY(DATE($E$4,9,0)),"",DATE($E$4,8,23))</f>
        <v/>
      </c>
      <c r="Y23" s="12">
        <f>IF(24&gt;DAY(DATE($E$4,9,0)),"",DATE($E$4,8,24))</f>
        <v/>
      </c>
      <c r="Z23" s="12">
        <f>IF(25&gt;DAY(DATE($E$4,9,0)),"",DATE($E$4,8,25))</f>
        <v/>
      </c>
      <c r="AA23" s="12">
        <f>IF(26&gt;DAY(DATE($E$4,9,0)),"",DATE($E$4,8,26))</f>
        <v/>
      </c>
      <c r="AB23" s="12">
        <f>IF(27&gt;DAY(DATE($E$4,9,0)),"",DATE($E$4,8,27))</f>
        <v/>
      </c>
      <c r="AC23" s="12">
        <f>IF(28&gt;DAY(DATE($E$4,9,0)),"",DATE($E$4,8,28))</f>
        <v/>
      </c>
      <c r="AD23" s="12">
        <f>IF(29&gt;DAY(DATE($E$4,9,0)),"",DATE($E$4,8,29))</f>
        <v/>
      </c>
      <c r="AE23" s="12">
        <f>IF(30&gt;DAY(DATE($E$4,9,0)),"",DATE($E$4,8,30))</f>
        <v/>
      </c>
      <c r="AF23" s="12">
        <f>IF(31&gt;DAY(DATE($E$4,9,0)),"",DATE($E$4,8,31))</f>
        <v/>
      </c>
    </row>
    <row r="24" ht="22" customHeight="1">
      <c r="A24" s="10" t="inlineStr">
        <is>
          <t>сен</t>
        </is>
      </c>
      <c r="B24" s="12">
        <f>IF(1&gt;DAY(DATE($E$4,10,0)),"",DATE($E$4,9,1))</f>
        <v/>
      </c>
      <c r="C24" s="12">
        <f>IF(2&gt;DAY(DATE($E$4,10,0)),"",DATE($E$4,9,2))</f>
        <v/>
      </c>
      <c r="D24" s="12">
        <f>IF(3&gt;DAY(DATE($E$4,10,0)),"",DATE($E$4,9,3))</f>
        <v/>
      </c>
      <c r="E24" s="12">
        <f>IF(4&gt;DAY(DATE($E$4,10,0)),"",DATE($E$4,9,4))</f>
        <v/>
      </c>
      <c r="F24" s="12">
        <f>IF(5&gt;DAY(DATE($E$4,10,0)),"",DATE($E$4,9,5))</f>
        <v/>
      </c>
      <c r="G24" s="12">
        <f>IF(6&gt;DAY(DATE($E$4,10,0)),"",DATE($E$4,9,6))</f>
        <v/>
      </c>
      <c r="H24" s="12">
        <f>IF(7&gt;DAY(DATE($E$4,10,0)),"",DATE($E$4,9,7))</f>
        <v/>
      </c>
      <c r="I24" s="12">
        <f>IF(8&gt;DAY(DATE($E$4,10,0)),"",DATE($E$4,9,8))</f>
        <v/>
      </c>
      <c r="J24" s="12">
        <f>IF(9&gt;DAY(DATE($E$4,10,0)),"",DATE($E$4,9,9))</f>
        <v/>
      </c>
      <c r="K24" s="12">
        <f>IF(10&gt;DAY(DATE($E$4,10,0)),"",DATE($E$4,9,10))</f>
        <v/>
      </c>
      <c r="L24" s="12">
        <f>IF(11&gt;DAY(DATE($E$4,10,0)),"",DATE($E$4,9,11))</f>
        <v/>
      </c>
      <c r="M24" s="12">
        <f>IF(12&gt;DAY(DATE($E$4,10,0)),"",DATE($E$4,9,12))</f>
        <v/>
      </c>
      <c r="N24" s="12">
        <f>IF(13&gt;DAY(DATE($E$4,10,0)),"",DATE($E$4,9,13))</f>
        <v/>
      </c>
      <c r="O24" s="12">
        <f>IF(14&gt;DAY(DATE($E$4,10,0)),"",DATE($E$4,9,14))</f>
        <v/>
      </c>
      <c r="P24" s="12">
        <f>IF(15&gt;DAY(DATE($E$4,10,0)),"",DATE($E$4,9,15))</f>
        <v/>
      </c>
      <c r="Q24" s="12">
        <f>IF(16&gt;DAY(DATE($E$4,10,0)),"",DATE($E$4,9,16))</f>
        <v/>
      </c>
      <c r="R24" s="12">
        <f>IF(17&gt;DAY(DATE($E$4,10,0)),"",DATE($E$4,9,17))</f>
        <v/>
      </c>
      <c r="S24" s="12">
        <f>IF(18&gt;DAY(DATE($E$4,10,0)),"",DATE($E$4,9,18))</f>
        <v/>
      </c>
      <c r="T24" s="12">
        <f>IF(19&gt;DAY(DATE($E$4,10,0)),"",DATE($E$4,9,19))</f>
        <v/>
      </c>
      <c r="U24" s="12">
        <f>IF(20&gt;DAY(DATE($E$4,10,0)),"",DATE($E$4,9,20))</f>
        <v/>
      </c>
      <c r="V24" s="12">
        <f>IF(21&gt;DAY(DATE($E$4,10,0)),"",DATE($E$4,9,21))</f>
        <v/>
      </c>
      <c r="W24" s="12">
        <f>IF(22&gt;DAY(DATE($E$4,10,0)),"",DATE($E$4,9,22))</f>
        <v/>
      </c>
      <c r="X24" s="12">
        <f>IF(23&gt;DAY(DATE($E$4,10,0)),"",DATE($E$4,9,23))</f>
        <v/>
      </c>
      <c r="Y24" s="12">
        <f>IF(24&gt;DAY(DATE($E$4,10,0)),"",DATE($E$4,9,24))</f>
        <v/>
      </c>
      <c r="Z24" s="12">
        <f>IF(25&gt;DAY(DATE($E$4,10,0)),"",DATE($E$4,9,25))</f>
        <v/>
      </c>
      <c r="AA24" s="12">
        <f>IF(26&gt;DAY(DATE($E$4,10,0)),"",DATE($E$4,9,26))</f>
        <v/>
      </c>
      <c r="AB24" s="12">
        <f>IF(27&gt;DAY(DATE($E$4,10,0)),"",DATE($E$4,9,27))</f>
        <v/>
      </c>
      <c r="AC24" s="12">
        <f>IF(28&gt;DAY(DATE($E$4,10,0)),"",DATE($E$4,9,28))</f>
        <v/>
      </c>
      <c r="AD24" s="12">
        <f>IF(29&gt;DAY(DATE($E$4,10,0)),"",DATE($E$4,9,29))</f>
        <v/>
      </c>
      <c r="AE24" s="12">
        <f>IF(30&gt;DAY(DATE($E$4,10,0)),"",DATE($E$4,9,30))</f>
        <v/>
      </c>
      <c r="AF24" s="12">
        <f>IF(31&gt;DAY(DATE($E$4,10,0)),"",DATE($E$4,9,31))</f>
        <v/>
      </c>
    </row>
    <row r="25" ht="22" customHeight="1">
      <c r="A25" s="10" t="inlineStr">
        <is>
          <t>окт</t>
        </is>
      </c>
      <c r="B25" s="12">
        <f>IF(1&gt;DAY(DATE($E$4,11,0)),"",DATE($E$4,10,1))</f>
        <v/>
      </c>
      <c r="C25" s="12">
        <f>IF(2&gt;DAY(DATE($E$4,11,0)),"",DATE($E$4,10,2))</f>
        <v/>
      </c>
      <c r="D25" s="12">
        <f>IF(3&gt;DAY(DATE($E$4,11,0)),"",DATE($E$4,10,3))</f>
        <v/>
      </c>
      <c r="E25" s="12">
        <f>IF(4&gt;DAY(DATE($E$4,11,0)),"",DATE($E$4,10,4))</f>
        <v/>
      </c>
      <c r="F25" s="12">
        <f>IF(5&gt;DAY(DATE($E$4,11,0)),"",DATE($E$4,10,5))</f>
        <v/>
      </c>
      <c r="G25" s="12">
        <f>IF(6&gt;DAY(DATE($E$4,11,0)),"",DATE($E$4,10,6))</f>
        <v/>
      </c>
      <c r="H25" s="12">
        <f>IF(7&gt;DAY(DATE($E$4,11,0)),"",DATE($E$4,10,7))</f>
        <v/>
      </c>
      <c r="I25" s="12">
        <f>IF(8&gt;DAY(DATE($E$4,11,0)),"",DATE($E$4,10,8))</f>
        <v/>
      </c>
      <c r="J25" s="12">
        <f>IF(9&gt;DAY(DATE($E$4,11,0)),"",DATE($E$4,10,9))</f>
        <v/>
      </c>
      <c r="K25" s="12">
        <f>IF(10&gt;DAY(DATE($E$4,11,0)),"",DATE($E$4,10,10))</f>
        <v/>
      </c>
      <c r="L25" s="12">
        <f>IF(11&gt;DAY(DATE($E$4,11,0)),"",DATE($E$4,10,11))</f>
        <v/>
      </c>
      <c r="M25" s="12">
        <f>IF(12&gt;DAY(DATE($E$4,11,0)),"",DATE($E$4,10,12))</f>
        <v/>
      </c>
      <c r="N25" s="12">
        <f>IF(13&gt;DAY(DATE($E$4,11,0)),"",DATE($E$4,10,13))</f>
        <v/>
      </c>
      <c r="O25" s="12">
        <f>IF(14&gt;DAY(DATE($E$4,11,0)),"",DATE($E$4,10,14))</f>
        <v/>
      </c>
      <c r="P25" s="12">
        <f>IF(15&gt;DAY(DATE($E$4,11,0)),"",DATE($E$4,10,15))</f>
        <v/>
      </c>
      <c r="Q25" s="12">
        <f>IF(16&gt;DAY(DATE($E$4,11,0)),"",DATE($E$4,10,16))</f>
        <v/>
      </c>
      <c r="R25" s="12">
        <f>IF(17&gt;DAY(DATE($E$4,11,0)),"",DATE($E$4,10,17))</f>
        <v/>
      </c>
      <c r="S25" s="12">
        <f>IF(18&gt;DAY(DATE($E$4,11,0)),"",DATE($E$4,10,18))</f>
        <v/>
      </c>
      <c r="T25" s="12">
        <f>IF(19&gt;DAY(DATE($E$4,11,0)),"",DATE($E$4,10,19))</f>
        <v/>
      </c>
      <c r="U25" s="12">
        <f>IF(20&gt;DAY(DATE($E$4,11,0)),"",DATE($E$4,10,20))</f>
        <v/>
      </c>
      <c r="V25" s="12">
        <f>IF(21&gt;DAY(DATE($E$4,11,0)),"",DATE($E$4,10,21))</f>
        <v/>
      </c>
      <c r="W25" s="12">
        <f>IF(22&gt;DAY(DATE($E$4,11,0)),"",DATE($E$4,10,22))</f>
        <v/>
      </c>
      <c r="X25" s="12">
        <f>IF(23&gt;DAY(DATE($E$4,11,0)),"",DATE($E$4,10,23))</f>
        <v/>
      </c>
      <c r="Y25" s="12">
        <f>IF(24&gt;DAY(DATE($E$4,11,0)),"",DATE($E$4,10,24))</f>
        <v/>
      </c>
      <c r="Z25" s="12">
        <f>IF(25&gt;DAY(DATE($E$4,11,0)),"",DATE($E$4,10,25))</f>
        <v/>
      </c>
      <c r="AA25" s="12">
        <f>IF(26&gt;DAY(DATE($E$4,11,0)),"",DATE($E$4,10,26))</f>
        <v/>
      </c>
      <c r="AB25" s="12">
        <f>IF(27&gt;DAY(DATE($E$4,11,0)),"",DATE($E$4,10,27))</f>
        <v/>
      </c>
      <c r="AC25" s="12">
        <f>IF(28&gt;DAY(DATE($E$4,11,0)),"",DATE($E$4,10,28))</f>
        <v/>
      </c>
      <c r="AD25" s="12">
        <f>IF(29&gt;DAY(DATE($E$4,11,0)),"",DATE($E$4,10,29))</f>
        <v/>
      </c>
      <c r="AE25" s="12">
        <f>IF(30&gt;DAY(DATE($E$4,11,0)),"",DATE($E$4,10,30))</f>
        <v/>
      </c>
      <c r="AF25" s="12">
        <f>IF(31&gt;DAY(DATE($E$4,11,0)),"",DATE($E$4,10,31))</f>
        <v/>
      </c>
    </row>
    <row r="26" ht="22" customHeight="1">
      <c r="A26" s="10" t="inlineStr">
        <is>
          <t>ноя</t>
        </is>
      </c>
      <c r="B26" s="12">
        <f>IF(1&gt;DAY(DATE($E$4,12,0)),"",DATE($E$4,11,1))</f>
        <v/>
      </c>
      <c r="C26" s="12">
        <f>IF(2&gt;DAY(DATE($E$4,12,0)),"",DATE($E$4,11,2))</f>
        <v/>
      </c>
      <c r="D26" s="12">
        <f>IF(3&gt;DAY(DATE($E$4,12,0)),"",DATE($E$4,11,3))</f>
        <v/>
      </c>
      <c r="E26" s="12">
        <f>IF(4&gt;DAY(DATE($E$4,12,0)),"",DATE($E$4,11,4))</f>
        <v/>
      </c>
      <c r="F26" s="12">
        <f>IF(5&gt;DAY(DATE($E$4,12,0)),"",DATE($E$4,11,5))</f>
        <v/>
      </c>
      <c r="G26" s="12">
        <f>IF(6&gt;DAY(DATE($E$4,12,0)),"",DATE($E$4,11,6))</f>
        <v/>
      </c>
      <c r="H26" s="12">
        <f>IF(7&gt;DAY(DATE($E$4,12,0)),"",DATE($E$4,11,7))</f>
        <v/>
      </c>
      <c r="I26" s="12">
        <f>IF(8&gt;DAY(DATE($E$4,12,0)),"",DATE($E$4,11,8))</f>
        <v/>
      </c>
      <c r="J26" s="12">
        <f>IF(9&gt;DAY(DATE($E$4,12,0)),"",DATE($E$4,11,9))</f>
        <v/>
      </c>
      <c r="K26" s="12">
        <f>IF(10&gt;DAY(DATE($E$4,12,0)),"",DATE($E$4,11,10))</f>
        <v/>
      </c>
      <c r="L26" s="12">
        <f>IF(11&gt;DAY(DATE($E$4,12,0)),"",DATE($E$4,11,11))</f>
        <v/>
      </c>
      <c r="M26" s="12">
        <f>IF(12&gt;DAY(DATE($E$4,12,0)),"",DATE($E$4,11,12))</f>
        <v/>
      </c>
      <c r="N26" s="12">
        <f>IF(13&gt;DAY(DATE($E$4,12,0)),"",DATE($E$4,11,13))</f>
        <v/>
      </c>
      <c r="O26" s="12">
        <f>IF(14&gt;DAY(DATE($E$4,12,0)),"",DATE($E$4,11,14))</f>
        <v/>
      </c>
      <c r="P26" s="12">
        <f>IF(15&gt;DAY(DATE($E$4,12,0)),"",DATE($E$4,11,15))</f>
        <v/>
      </c>
      <c r="Q26" s="12">
        <f>IF(16&gt;DAY(DATE($E$4,12,0)),"",DATE($E$4,11,16))</f>
        <v/>
      </c>
      <c r="R26" s="12">
        <f>IF(17&gt;DAY(DATE($E$4,12,0)),"",DATE($E$4,11,17))</f>
        <v/>
      </c>
      <c r="S26" s="12">
        <f>IF(18&gt;DAY(DATE($E$4,12,0)),"",DATE($E$4,11,18))</f>
        <v/>
      </c>
      <c r="T26" s="12">
        <f>IF(19&gt;DAY(DATE($E$4,12,0)),"",DATE($E$4,11,19))</f>
        <v/>
      </c>
      <c r="U26" s="12">
        <f>IF(20&gt;DAY(DATE($E$4,12,0)),"",DATE($E$4,11,20))</f>
        <v/>
      </c>
      <c r="V26" s="12">
        <f>IF(21&gt;DAY(DATE($E$4,12,0)),"",DATE($E$4,11,21))</f>
        <v/>
      </c>
      <c r="W26" s="12">
        <f>IF(22&gt;DAY(DATE($E$4,12,0)),"",DATE($E$4,11,22))</f>
        <v/>
      </c>
      <c r="X26" s="12">
        <f>IF(23&gt;DAY(DATE($E$4,12,0)),"",DATE($E$4,11,23))</f>
        <v/>
      </c>
      <c r="Y26" s="12">
        <f>IF(24&gt;DAY(DATE($E$4,12,0)),"",DATE($E$4,11,24))</f>
        <v/>
      </c>
      <c r="Z26" s="12">
        <f>IF(25&gt;DAY(DATE($E$4,12,0)),"",DATE($E$4,11,25))</f>
        <v/>
      </c>
      <c r="AA26" s="12">
        <f>IF(26&gt;DAY(DATE($E$4,12,0)),"",DATE($E$4,11,26))</f>
        <v/>
      </c>
      <c r="AB26" s="12">
        <f>IF(27&gt;DAY(DATE($E$4,12,0)),"",DATE($E$4,11,27))</f>
        <v/>
      </c>
      <c r="AC26" s="12">
        <f>IF(28&gt;DAY(DATE($E$4,12,0)),"",DATE($E$4,11,28))</f>
        <v/>
      </c>
      <c r="AD26" s="12">
        <f>IF(29&gt;DAY(DATE($E$4,12,0)),"",DATE($E$4,11,29))</f>
        <v/>
      </c>
      <c r="AE26" s="12">
        <f>IF(30&gt;DAY(DATE($E$4,12,0)),"",DATE($E$4,11,30))</f>
        <v/>
      </c>
      <c r="AF26" s="12">
        <f>IF(31&gt;DAY(DATE($E$4,12,0)),"",DATE($E$4,11,31))</f>
        <v/>
      </c>
    </row>
    <row r="27" ht="22" customHeight="1">
      <c r="A27" s="10" t="inlineStr">
        <is>
          <t>дек</t>
        </is>
      </c>
      <c r="B27" s="12">
        <f>IF(1&gt;DAY(DATE($E$4,13,0)),"",DATE($E$4,12,1))</f>
        <v/>
      </c>
      <c r="C27" s="12">
        <f>IF(2&gt;DAY(DATE($E$4,13,0)),"",DATE($E$4,12,2))</f>
        <v/>
      </c>
      <c r="D27" s="12">
        <f>IF(3&gt;DAY(DATE($E$4,13,0)),"",DATE($E$4,12,3))</f>
        <v/>
      </c>
      <c r="E27" s="12">
        <f>IF(4&gt;DAY(DATE($E$4,13,0)),"",DATE($E$4,12,4))</f>
        <v/>
      </c>
      <c r="F27" s="12">
        <f>IF(5&gt;DAY(DATE($E$4,13,0)),"",DATE($E$4,12,5))</f>
        <v/>
      </c>
      <c r="G27" s="12">
        <f>IF(6&gt;DAY(DATE($E$4,13,0)),"",DATE($E$4,12,6))</f>
        <v/>
      </c>
      <c r="H27" s="12">
        <f>IF(7&gt;DAY(DATE($E$4,13,0)),"",DATE($E$4,12,7))</f>
        <v/>
      </c>
      <c r="I27" s="12">
        <f>IF(8&gt;DAY(DATE($E$4,13,0)),"",DATE($E$4,12,8))</f>
        <v/>
      </c>
      <c r="J27" s="12">
        <f>IF(9&gt;DAY(DATE($E$4,13,0)),"",DATE($E$4,12,9))</f>
        <v/>
      </c>
      <c r="K27" s="12">
        <f>IF(10&gt;DAY(DATE($E$4,13,0)),"",DATE($E$4,12,10))</f>
        <v/>
      </c>
      <c r="L27" s="12">
        <f>IF(11&gt;DAY(DATE($E$4,13,0)),"",DATE($E$4,12,11))</f>
        <v/>
      </c>
      <c r="M27" s="12">
        <f>IF(12&gt;DAY(DATE($E$4,13,0)),"",DATE($E$4,12,12))</f>
        <v/>
      </c>
      <c r="N27" s="12">
        <f>IF(13&gt;DAY(DATE($E$4,13,0)),"",DATE($E$4,12,13))</f>
        <v/>
      </c>
      <c r="O27" s="12">
        <f>IF(14&gt;DAY(DATE($E$4,13,0)),"",DATE($E$4,12,14))</f>
        <v/>
      </c>
      <c r="P27" s="12">
        <f>IF(15&gt;DAY(DATE($E$4,13,0)),"",DATE($E$4,12,15))</f>
        <v/>
      </c>
      <c r="Q27" s="12">
        <f>IF(16&gt;DAY(DATE($E$4,13,0)),"",DATE($E$4,12,16))</f>
        <v/>
      </c>
      <c r="R27" s="12">
        <f>IF(17&gt;DAY(DATE($E$4,13,0)),"",DATE($E$4,12,17))</f>
        <v/>
      </c>
      <c r="S27" s="12">
        <f>IF(18&gt;DAY(DATE($E$4,13,0)),"",DATE($E$4,12,18))</f>
        <v/>
      </c>
      <c r="T27" s="12">
        <f>IF(19&gt;DAY(DATE($E$4,13,0)),"",DATE($E$4,12,19))</f>
        <v/>
      </c>
      <c r="U27" s="12">
        <f>IF(20&gt;DAY(DATE($E$4,13,0)),"",DATE($E$4,12,20))</f>
        <v/>
      </c>
      <c r="V27" s="12">
        <f>IF(21&gt;DAY(DATE($E$4,13,0)),"",DATE($E$4,12,21))</f>
        <v/>
      </c>
      <c r="W27" s="12">
        <f>IF(22&gt;DAY(DATE($E$4,13,0)),"",DATE($E$4,12,22))</f>
        <v/>
      </c>
      <c r="X27" s="12">
        <f>IF(23&gt;DAY(DATE($E$4,13,0)),"",DATE($E$4,12,23))</f>
        <v/>
      </c>
      <c r="Y27" s="12">
        <f>IF(24&gt;DAY(DATE($E$4,13,0)),"",DATE($E$4,12,24))</f>
        <v/>
      </c>
      <c r="Z27" s="12">
        <f>IF(25&gt;DAY(DATE($E$4,13,0)),"",DATE($E$4,12,25))</f>
        <v/>
      </c>
      <c r="AA27" s="12">
        <f>IF(26&gt;DAY(DATE($E$4,13,0)),"",DATE($E$4,12,26))</f>
        <v/>
      </c>
      <c r="AB27" s="12">
        <f>IF(27&gt;DAY(DATE($E$4,13,0)),"",DATE($E$4,12,27))</f>
        <v/>
      </c>
      <c r="AC27" s="12">
        <f>IF(28&gt;DAY(DATE($E$4,13,0)),"",DATE($E$4,12,28))</f>
        <v/>
      </c>
      <c r="AD27" s="12">
        <f>IF(29&gt;DAY(DATE($E$4,13,0)),"",DATE($E$4,12,29))</f>
        <v/>
      </c>
      <c r="AE27" s="12">
        <f>IF(30&gt;DAY(DATE($E$4,13,0)),"",DATE($E$4,12,30))</f>
        <v/>
      </c>
      <c r="AF27" s="12">
        <f>IF(31&gt;DAY(DATE($E$4,13,0)),"",DATE($E$4,12,31))</f>
        <v/>
      </c>
    </row>
    <row r="29">
      <c r="A29" s="3" t="inlineStr">
        <is>
          <t>Цвет дня:</t>
        </is>
      </c>
      <c r="B29" s="13" t="n"/>
      <c r="C29" s="14" t="inlineStr">
        <is>
          <t>день прошёл чудесно, всё успели</t>
        </is>
      </c>
      <c r="L29" s="15" t="n"/>
      <c r="M29" s="14" t="inlineStr">
        <is>
          <t>обычный день: и польза, и ерунда</t>
        </is>
      </c>
      <c r="W29" s="16" t="n"/>
      <c r="X29" s="14" t="inlineStr">
        <is>
          <t>день прожит зря</t>
        </is>
      </c>
    </row>
    <row r="31">
      <c r="A31" s="3" t="inlineStr">
        <is>
          <t>Прожито в этом году:</t>
        </is>
      </c>
      <c r="F31" s="10">
        <f>MAX(0,MIN(TODAY(),DATE($E$4,12,31))-DATE($E$4,1,1)+1)</f>
        <v/>
      </c>
      <c r="I31" s="3" t="inlineStr">
        <is>
          <t>дней, осталось:</t>
        </is>
      </c>
      <c r="N31" s="10">
        <f>DATE($E$4,12,31)-DATE($E$4,1,1)+1-F31</f>
        <v/>
      </c>
      <c r="Q31" s="3" t="inlineStr">
        <is>
          <t>дней</t>
        </is>
      </c>
    </row>
  </sheetData>
  <mergeCells count="21">
    <mergeCell ref="E12:F12"/>
    <mergeCell ref="H12:K12"/>
    <mergeCell ref="T4:X4"/>
    <mergeCell ref="E4:F4"/>
    <mergeCell ref="L12:M12"/>
    <mergeCell ref="X29:AF29"/>
    <mergeCell ref="Y4:AB4"/>
    <mergeCell ref="A7:AF7"/>
    <mergeCell ref="M29:U29"/>
    <mergeCell ref="B4:D4"/>
    <mergeCell ref="F31:G31"/>
    <mergeCell ref="N31:O31"/>
    <mergeCell ref="A2:AF2"/>
    <mergeCell ref="A14:AF14"/>
    <mergeCell ref="A5:AF5"/>
    <mergeCell ref="A12:D12"/>
    <mergeCell ref="H4:J4"/>
    <mergeCell ref="A31:E31"/>
    <mergeCell ref="K4:R4"/>
    <mergeCell ref="I31:M31"/>
    <mergeCell ref="C29:K29"/>
  </mergeCells>
  <conditionalFormatting sqref="B8:AE10">
    <cfRule type="expression" priority="1" dxfId="0">
      <formula>AND(B8&lt;&gt;"",B8=$E$4)</formula>
    </cfRule>
    <cfRule type="expression" priority="2" dxfId="1">
      <formula>AND(B8&lt;&gt;"",B8&lt;$E$4)</formula>
    </cfRule>
  </conditionalFormatting>
  <conditionalFormatting sqref="B16:AF27">
    <cfRule type="expression" priority="3" dxfId="2" stopIfTrue="1">
      <formula>B16=""</formula>
    </cfRule>
    <cfRule type="expression" priority="4" dxfId="3">
      <formula>B16=TODAY()</formula>
    </cfRule>
    <cfRule type="expression" priority="5" dxfId="4">
      <formula>WEEKDAY(B16,2)&gt;5</formula>
    </cfRule>
  </conditionalFormatting>
  <hyperlinks>
    <hyperlink xmlns:r="http://schemas.openxmlformats.org/officeDocument/2006/relationships" ref="A1" r:id="rId1"/>
  </hyperlinks>
  <printOptions horizontalCentered="1"/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PetiteFleur.ru</dc:creator>
  <dc:title>Календарик-пинарик на 2027 год</dc:title>
  <dcterms:created xsi:type="dcterms:W3CDTF">2026-10-22T17:11:30Z</dcterms:created>
  <dcterms:modified xsi:type="dcterms:W3CDTF">2026-10-22T17:11:30Z</dcterms:modified>
</cp:coreProperties>
</file>